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" i="1" l="1"/>
  <c r="E38" i="1"/>
  <c r="E68" i="1"/>
  <c r="E67" i="1"/>
  <c r="E29" i="1"/>
  <c r="E8" i="1"/>
  <c r="E22" i="1"/>
  <c r="E66" i="1" l="1"/>
  <c r="E65" i="1"/>
  <c r="E6" i="1" l="1"/>
  <c r="E4" i="1"/>
  <c r="E64" i="1" l="1"/>
  <c r="E63" i="1"/>
  <c r="E62" i="1"/>
  <c r="E60" i="1"/>
  <c r="E59" i="1"/>
  <c r="E56" i="1"/>
  <c r="E53" i="1"/>
  <c r="E52" i="1"/>
  <c r="E51" i="1"/>
  <c r="E49" i="1"/>
  <c r="E48" i="1"/>
  <c r="E47" i="1"/>
  <c r="E36" i="1"/>
  <c r="E34" i="1"/>
  <c r="E30" i="1"/>
  <c r="E61" i="1"/>
  <c r="E28" i="1"/>
  <c r="E27" i="1"/>
  <c r="E26" i="1"/>
  <c r="E58" i="1"/>
  <c r="E25" i="1"/>
  <c r="E24" i="1"/>
  <c r="E23" i="1"/>
  <c r="E21" i="1"/>
  <c r="E20" i="1"/>
  <c r="E50" i="1"/>
  <c r="E19" i="1"/>
  <c r="E18" i="1"/>
  <c r="E17" i="1"/>
  <c r="E16" i="1"/>
  <c r="E46" i="1"/>
  <c r="E15" i="1"/>
  <c r="E14" i="1"/>
  <c r="E13" i="1"/>
  <c r="E45" i="1"/>
  <c r="E44" i="1"/>
  <c r="E43" i="1"/>
  <c r="E42" i="1"/>
  <c r="E41" i="1"/>
  <c r="E40" i="1"/>
  <c r="E39" i="1"/>
  <c r="E37" i="1"/>
  <c r="E12" i="1"/>
  <c r="E11" i="1"/>
  <c r="E32" i="1"/>
  <c r="E31" i="1"/>
  <c r="E10" i="1"/>
  <c r="E9" i="1"/>
  <c r="E3" i="1"/>
</calcChain>
</file>

<file path=xl/sharedStrings.xml><?xml version="1.0" encoding="utf-8"?>
<sst xmlns="http://schemas.openxmlformats.org/spreadsheetml/2006/main" count="76" uniqueCount="74">
  <si>
    <t>Год ввода дома</t>
  </si>
  <si>
    <t>Общая площадь (тыс.кв.м)</t>
  </si>
  <si>
    <t>по домам до 25 лет</t>
  </si>
  <si>
    <t>13 Линия 2</t>
  </si>
  <si>
    <t>Луговая 87/1</t>
  </si>
  <si>
    <t>Одесская 142/1</t>
  </si>
  <si>
    <t>Одесская 20/1</t>
  </si>
  <si>
    <t>Алтайская 12Б</t>
  </si>
  <si>
    <t>75  Линия 2В</t>
  </si>
  <si>
    <t>Итого:</t>
  </si>
  <si>
    <t>по домам от 26 до 50 лет</t>
  </si>
  <si>
    <t>Алтайская 12 А</t>
  </si>
  <si>
    <t>Восточная 9</t>
  </si>
  <si>
    <t>Восточная 80</t>
  </si>
  <si>
    <t>Восточная 82</t>
  </si>
  <si>
    <t>Восточная 84</t>
  </si>
  <si>
    <t>Восточная 86</t>
  </si>
  <si>
    <t>Карагандинская 82</t>
  </si>
  <si>
    <t>Карагандинская 84</t>
  </si>
  <si>
    <t>Карагандинская 86</t>
  </si>
  <si>
    <t>Карагандинская 88</t>
  </si>
  <si>
    <t>Карагандинская 90</t>
  </si>
  <si>
    <t>Карагандинская 94</t>
  </si>
  <si>
    <t>Карагандинская 96</t>
  </si>
  <si>
    <t>Карагандинская 98</t>
  </si>
  <si>
    <t>Карагандинская 100</t>
  </si>
  <si>
    <t>Карагандинская 102</t>
  </si>
  <si>
    <t>Карагандинская 104</t>
  </si>
  <si>
    <t>Карагандинская 104/1</t>
  </si>
  <si>
    <t>Карагандинская 104/2</t>
  </si>
  <si>
    <t>Карагандинская 106</t>
  </si>
  <si>
    <t>Карагандинская 108</t>
  </si>
  <si>
    <t>Карагандинская 110</t>
  </si>
  <si>
    <t>Луговая 80</t>
  </si>
  <si>
    <t>Луговая 83</t>
  </si>
  <si>
    <t>Луговая 84</t>
  </si>
  <si>
    <t>Луговая 87</t>
  </si>
  <si>
    <t>Луговая 91</t>
  </si>
  <si>
    <t>Луговая 93</t>
  </si>
  <si>
    <t>Луговая 94</t>
  </si>
  <si>
    <t>Луговая 95/1</t>
  </si>
  <si>
    <t>Мира 10 а</t>
  </si>
  <si>
    <t>Мира 12</t>
  </si>
  <si>
    <t>Шевченко 38</t>
  </si>
  <si>
    <t>Шевченко 255</t>
  </si>
  <si>
    <t>Шевченко 257</t>
  </si>
  <si>
    <t>Шевченко 259</t>
  </si>
  <si>
    <t>Ярославский 1Б</t>
  </si>
  <si>
    <t>по домам от 51 до 75 лет</t>
  </si>
  <si>
    <t>Восточная 11</t>
  </si>
  <si>
    <t>Карагандинская 43</t>
  </si>
  <si>
    <t>Карагандинская 46</t>
  </si>
  <si>
    <t>Карагандинская 48</t>
  </si>
  <si>
    <t>Крымский 60</t>
  </si>
  <si>
    <t>Луговая 79</t>
  </si>
  <si>
    <t>Луговая 79 А</t>
  </si>
  <si>
    <t>Луговая 84/1</t>
  </si>
  <si>
    <t>Луговая 84/2</t>
  </si>
  <si>
    <t>Луговая 85</t>
  </si>
  <si>
    <t>Маврицкого 47</t>
  </si>
  <si>
    <t>Ялтинская 49</t>
  </si>
  <si>
    <t>Ялтинская 51</t>
  </si>
  <si>
    <t>Ярославский 1В</t>
  </si>
  <si>
    <t>Ярославский 1Г</t>
  </si>
  <si>
    <t>Ярославский 1Д</t>
  </si>
  <si>
    <t>Ярославский 1Е</t>
  </si>
  <si>
    <t>ВСЕГО:</t>
  </si>
  <si>
    <t>Карагандинская 47</t>
  </si>
  <si>
    <t>60 лет Октября 28Б</t>
  </si>
  <si>
    <t>5 домов</t>
  </si>
  <si>
    <t>20 домов</t>
  </si>
  <si>
    <t>37 домов</t>
  </si>
  <si>
    <t>Общая площадь домов в управлении ООО "ЖЭУ-Ремстройсервис"         2021 год</t>
  </si>
  <si>
    <t>Перечень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</si>
</sst>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"/>
  <sheetViews>
    <sheetView tabSelected="1" view="pageBreakPreview" zoomScale="200" zoomScaleNormal="100" zoomScaleSheetLayoutView="200" workbookViewId="0">
      <selection activeCell="E2" sqref="E2"/>
    </sheetView>
  </sheetViews>
  <sheetFormatPr defaultRowHeight="14.4" x14ac:dyDescent="0.3"/>
  <cols>
    <col min="2" max="3" width="23.44140625" customWidth="1"/>
    <col min="4" max="4" width="15" customWidth="1"/>
    <col min="5" max="5" width="17" style="12" customWidth="1"/>
  </cols>
  <sheetData>
    <row r="1" spans="2:5" ht="33" customHeight="1" x14ac:dyDescent="0.35">
      <c r="B1" s="14" t="s">
        <v>72</v>
      </c>
      <c r="C1" s="15"/>
      <c r="D1" s="15"/>
      <c r="E1" s="15"/>
    </row>
    <row r="2" spans="2:5" ht="34.799999999999997" customHeight="1" x14ac:dyDescent="0.3">
      <c r="B2" s="1"/>
      <c r="C2" s="1" t="s">
        <v>73</v>
      </c>
      <c r="D2" s="2" t="s">
        <v>0</v>
      </c>
      <c r="E2" s="2" t="s">
        <v>1</v>
      </c>
    </row>
    <row r="3" spans="2:5" x14ac:dyDescent="0.3">
      <c r="B3" s="6" t="s">
        <v>2</v>
      </c>
      <c r="C3" s="4" t="s">
        <v>3</v>
      </c>
      <c r="D3" s="3">
        <v>2004</v>
      </c>
      <c r="E3" s="5">
        <f>5653.9/1000</f>
        <v>5.6538999999999993</v>
      </c>
    </row>
    <row r="4" spans="2:5" x14ac:dyDescent="0.3">
      <c r="B4" s="6" t="s">
        <v>69</v>
      </c>
      <c r="C4" s="4" t="s">
        <v>5</v>
      </c>
      <c r="D4" s="3">
        <v>1997</v>
      </c>
      <c r="E4" s="5">
        <f>1343.7/1000</f>
        <v>1.3437000000000001</v>
      </c>
    </row>
    <row r="5" spans="2:5" x14ac:dyDescent="0.3">
      <c r="B5" s="3"/>
      <c r="C5" s="4" t="s">
        <v>6</v>
      </c>
      <c r="D5" s="3">
        <v>2015</v>
      </c>
      <c r="E5" s="5">
        <f>1418/1000</f>
        <v>1.4179999999999999</v>
      </c>
    </row>
    <row r="6" spans="2:5" x14ac:dyDescent="0.3">
      <c r="B6" s="3"/>
      <c r="C6" s="4" t="s">
        <v>7</v>
      </c>
      <c r="D6" s="3">
        <v>2002</v>
      </c>
      <c r="E6" s="5">
        <f>1985/1000</f>
        <v>1.9850000000000001</v>
      </c>
    </row>
    <row r="7" spans="2:5" x14ac:dyDescent="0.3">
      <c r="B7" s="3"/>
      <c r="C7" s="4" t="s">
        <v>8</v>
      </c>
      <c r="D7" s="3">
        <v>2001</v>
      </c>
      <c r="E7" s="5">
        <v>1.07</v>
      </c>
    </row>
    <row r="8" spans="2:5" s="9" customFormat="1" x14ac:dyDescent="0.3">
      <c r="B8" s="6" t="s">
        <v>9</v>
      </c>
      <c r="C8" s="7"/>
      <c r="D8" s="6"/>
      <c r="E8" s="8">
        <f>SUM(E3:E7)</f>
        <v>11.470599999999999</v>
      </c>
    </row>
    <row r="9" spans="2:5" x14ac:dyDescent="0.3">
      <c r="B9" s="6" t="s">
        <v>10</v>
      </c>
      <c r="C9" s="4" t="s">
        <v>11</v>
      </c>
      <c r="D9" s="3">
        <v>1987</v>
      </c>
      <c r="E9" s="5">
        <f>12240.7/1000</f>
        <v>12.2407</v>
      </c>
    </row>
    <row r="10" spans="2:5" x14ac:dyDescent="0.3">
      <c r="B10" s="6" t="s">
        <v>70</v>
      </c>
      <c r="C10" s="4" t="s">
        <v>12</v>
      </c>
      <c r="D10" s="3">
        <v>1978</v>
      </c>
      <c r="E10" s="5">
        <f>1592.5/1000</f>
        <v>1.5925</v>
      </c>
    </row>
    <row r="11" spans="2:5" x14ac:dyDescent="0.3">
      <c r="B11" s="3"/>
      <c r="C11" s="4" t="s">
        <v>15</v>
      </c>
      <c r="D11" s="3">
        <v>1971</v>
      </c>
      <c r="E11" s="5">
        <f>2787.3/1000</f>
        <v>2.7873000000000001</v>
      </c>
    </row>
    <row r="12" spans="2:5" x14ac:dyDescent="0.3">
      <c r="B12" s="3"/>
      <c r="C12" s="4" t="s">
        <v>16</v>
      </c>
      <c r="D12" s="3">
        <v>1971</v>
      </c>
      <c r="E12" s="5">
        <f>2740.6/1000</f>
        <v>2.7405999999999997</v>
      </c>
    </row>
    <row r="13" spans="2:5" x14ac:dyDescent="0.3">
      <c r="B13" s="3"/>
      <c r="C13" s="4" t="s">
        <v>26</v>
      </c>
      <c r="D13" s="3">
        <v>1982</v>
      </c>
      <c r="E13" s="5">
        <f>3795.5/1000</f>
        <v>3.7955000000000001</v>
      </c>
    </row>
    <row r="14" spans="2:5" x14ac:dyDescent="0.3">
      <c r="B14" s="3"/>
      <c r="C14" s="4" t="s">
        <v>27</v>
      </c>
      <c r="D14" s="3">
        <v>1978</v>
      </c>
      <c r="E14" s="5">
        <f>11675.3/1000</f>
        <v>11.6753</v>
      </c>
    </row>
    <row r="15" spans="2:5" x14ac:dyDescent="0.3">
      <c r="B15" s="3"/>
      <c r="C15" s="4" t="s">
        <v>28</v>
      </c>
      <c r="D15" s="3">
        <v>1975</v>
      </c>
      <c r="E15" s="5">
        <f>4467.8/1000</f>
        <v>4.4678000000000004</v>
      </c>
    </row>
    <row r="16" spans="2:5" x14ac:dyDescent="0.3">
      <c r="B16" s="3"/>
      <c r="C16" s="4" t="s">
        <v>30</v>
      </c>
      <c r="D16" s="3">
        <v>1974</v>
      </c>
      <c r="E16" s="5">
        <f>2647.6/1000</f>
        <v>2.6475999999999997</v>
      </c>
    </row>
    <row r="17" spans="2:5" x14ac:dyDescent="0.3">
      <c r="B17" s="3"/>
      <c r="C17" s="4" t="s">
        <v>31</v>
      </c>
      <c r="D17" s="3">
        <v>1976</v>
      </c>
      <c r="E17" s="5">
        <f>2713/1000</f>
        <v>2.7130000000000001</v>
      </c>
    </row>
    <row r="18" spans="2:5" x14ac:dyDescent="0.3">
      <c r="B18" s="3"/>
      <c r="C18" s="4" t="s">
        <v>32</v>
      </c>
      <c r="D18" s="3">
        <v>1989</v>
      </c>
      <c r="E18" s="5">
        <f>8037.1/1000</f>
        <v>8.0371000000000006</v>
      </c>
    </row>
    <row r="19" spans="2:5" x14ac:dyDescent="0.3">
      <c r="B19" s="3"/>
      <c r="C19" s="4" t="s">
        <v>33</v>
      </c>
      <c r="D19" s="3">
        <v>1976</v>
      </c>
      <c r="E19" s="5">
        <f>2848.1/1000</f>
        <v>2.8481000000000001</v>
      </c>
    </row>
    <row r="20" spans="2:5" x14ac:dyDescent="0.3">
      <c r="B20" s="3"/>
      <c r="C20" s="4" t="s">
        <v>35</v>
      </c>
      <c r="D20" s="3">
        <v>1975</v>
      </c>
      <c r="E20" s="5">
        <f>4405.9/1000</f>
        <v>4.4058999999999999</v>
      </c>
    </row>
    <row r="21" spans="2:5" x14ac:dyDescent="0.3">
      <c r="B21" s="3"/>
      <c r="C21" s="4" t="s">
        <v>36</v>
      </c>
      <c r="D21" s="3">
        <v>1986</v>
      </c>
      <c r="E21" s="5">
        <f>1926.2/1000</f>
        <v>1.9262000000000001</v>
      </c>
    </row>
    <row r="22" spans="2:5" x14ac:dyDescent="0.3">
      <c r="B22" s="3"/>
      <c r="C22" s="4" t="s">
        <v>4</v>
      </c>
      <c r="D22" s="3">
        <v>1995</v>
      </c>
      <c r="E22" s="5">
        <f>4349.39/1000</f>
        <v>4.3493900000000005</v>
      </c>
    </row>
    <row r="23" spans="2:5" x14ac:dyDescent="0.3">
      <c r="B23" s="3"/>
      <c r="C23" s="4" t="s">
        <v>39</v>
      </c>
      <c r="D23" s="3">
        <v>1991</v>
      </c>
      <c r="E23" s="5">
        <f>2950.4/1000</f>
        <v>2.9504000000000001</v>
      </c>
    </row>
    <row r="24" spans="2:5" x14ac:dyDescent="0.3">
      <c r="B24" s="3"/>
      <c r="C24" s="4" t="s">
        <v>40</v>
      </c>
      <c r="D24" s="3">
        <v>1988</v>
      </c>
      <c r="E24" s="5">
        <f>3745.4/1000</f>
        <v>3.7454000000000001</v>
      </c>
    </row>
    <row r="25" spans="2:5" x14ac:dyDescent="0.3">
      <c r="B25" s="3"/>
      <c r="C25" s="4" t="s">
        <v>41</v>
      </c>
      <c r="D25" s="3">
        <v>1978</v>
      </c>
      <c r="E25" s="5">
        <f>3480.4/1000</f>
        <v>3.4803999999999999</v>
      </c>
    </row>
    <row r="26" spans="2:5" x14ac:dyDescent="0.3">
      <c r="B26" s="3"/>
      <c r="C26" s="4" t="s">
        <v>44</v>
      </c>
      <c r="D26" s="3">
        <v>1975</v>
      </c>
      <c r="E26" s="5">
        <f>2732.5/1000</f>
        <v>2.7324999999999999</v>
      </c>
    </row>
    <row r="27" spans="2:5" x14ac:dyDescent="0.3">
      <c r="B27" s="3"/>
      <c r="C27" s="4" t="s">
        <v>45</v>
      </c>
      <c r="D27" s="3">
        <v>1975</v>
      </c>
      <c r="E27" s="5">
        <f>2645.1/1000</f>
        <v>2.6450999999999998</v>
      </c>
    </row>
    <row r="28" spans="2:5" x14ac:dyDescent="0.3">
      <c r="B28" s="3"/>
      <c r="C28" s="4" t="s">
        <v>46</v>
      </c>
      <c r="D28" s="3">
        <v>1974</v>
      </c>
      <c r="E28" s="5">
        <f>4502.5/1000</f>
        <v>4.5025000000000004</v>
      </c>
    </row>
    <row r="29" spans="2:5" s="9" customFormat="1" x14ac:dyDescent="0.3">
      <c r="B29" s="6" t="s">
        <v>9</v>
      </c>
      <c r="C29" s="7"/>
      <c r="D29" s="6"/>
      <c r="E29" s="8">
        <f>SUM(E9:E28)</f>
        <v>86.283290000000022</v>
      </c>
    </row>
    <row r="30" spans="2:5" x14ac:dyDescent="0.3">
      <c r="B30" s="6" t="s">
        <v>48</v>
      </c>
      <c r="C30" s="4" t="s">
        <v>49</v>
      </c>
      <c r="D30" s="3">
        <v>1965</v>
      </c>
      <c r="E30" s="5">
        <f>3163.7/1000</f>
        <v>3.1637</v>
      </c>
    </row>
    <row r="31" spans="2:5" x14ac:dyDescent="0.3">
      <c r="B31" s="6" t="s">
        <v>71</v>
      </c>
      <c r="C31" s="4" t="s">
        <v>13</v>
      </c>
      <c r="D31" s="13">
        <v>1969</v>
      </c>
      <c r="E31" s="5">
        <f>5678.8/1000</f>
        <v>5.6787999999999998</v>
      </c>
    </row>
    <row r="32" spans="2:5" x14ac:dyDescent="0.3">
      <c r="B32" s="3"/>
      <c r="C32" s="4" t="s">
        <v>14</v>
      </c>
      <c r="D32" s="13">
        <v>1969</v>
      </c>
      <c r="E32" s="5">
        <f>5787.3/1000</f>
        <v>5.7873000000000001</v>
      </c>
    </row>
    <row r="33" spans="2:5" x14ac:dyDescent="0.3">
      <c r="B33" s="3"/>
      <c r="C33" s="4" t="s">
        <v>50</v>
      </c>
      <c r="D33" s="13">
        <v>1967</v>
      </c>
      <c r="E33" s="5">
        <v>4.3499999999999996</v>
      </c>
    </row>
    <row r="34" spans="2:5" x14ac:dyDescent="0.3">
      <c r="B34" s="3"/>
      <c r="C34" s="4" t="s">
        <v>51</v>
      </c>
      <c r="D34" s="13">
        <v>1961</v>
      </c>
      <c r="E34" s="5">
        <f>1497.7/1000</f>
        <v>1.4977</v>
      </c>
    </row>
    <row r="35" spans="2:5" x14ac:dyDescent="0.3">
      <c r="B35" s="3"/>
      <c r="C35" s="4" t="s">
        <v>67</v>
      </c>
      <c r="D35" s="13">
        <v>1968</v>
      </c>
      <c r="E35" s="5">
        <v>4.38</v>
      </c>
    </row>
    <row r="36" spans="2:5" x14ac:dyDescent="0.3">
      <c r="B36" s="3"/>
      <c r="C36" s="4" t="s">
        <v>52</v>
      </c>
      <c r="D36" s="13">
        <v>1961</v>
      </c>
      <c r="E36" s="5">
        <f>820.9/1000</f>
        <v>0.82089999999999996</v>
      </c>
    </row>
    <row r="37" spans="2:5" x14ac:dyDescent="0.3">
      <c r="B37" s="3"/>
      <c r="C37" s="4" t="s">
        <v>17</v>
      </c>
      <c r="D37" s="13">
        <v>1970</v>
      </c>
      <c r="E37" s="5">
        <f>5649.3/1000</f>
        <v>5.6493000000000002</v>
      </c>
    </row>
    <row r="38" spans="2:5" x14ac:dyDescent="0.3">
      <c r="B38" s="3"/>
      <c r="C38" s="4" t="s">
        <v>18</v>
      </c>
      <c r="D38" s="13">
        <v>1969</v>
      </c>
      <c r="E38" s="5">
        <f>4412.3/1000</f>
        <v>4.4123000000000001</v>
      </c>
    </row>
    <row r="39" spans="2:5" x14ac:dyDescent="0.3">
      <c r="B39" s="3"/>
      <c r="C39" s="4" t="s">
        <v>19</v>
      </c>
      <c r="D39" s="13">
        <v>1969</v>
      </c>
      <c r="E39" s="5">
        <f>4409.3/1000</f>
        <v>4.4093</v>
      </c>
    </row>
    <row r="40" spans="2:5" x14ac:dyDescent="0.3">
      <c r="B40" s="3"/>
      <c r="C40" s="4" t="s">
        <v>20</v>
      </c>
      <c r="D40" s="13">
        <v>1970</v>
      </c>
      <c r="E40" s="5">
        <f>5745.5/1000</f>
        <v>5.7454999999999998</v>
      </c>
    </row>
    <row r="41" spans="2:5" x14ac:dyDescent="0.3">
      <c r="B41" s="3"/>
      <c r="C41" s="4" t="s">
        <v>21</v>
      </c>
      <c r="D41" s="13">
        <v>1969</v>
      </c>
      <c r="E41" s="5">
        <f>5733.6/1000</f>
        <v>5.7336</v>
      </c>
    </row>
    <row r="42" spans="2:5" x14ac:dyDescent="0.3">
      <c r="B42" s="3"/>
      <c r="C42" s="4" t="s">
        <v>22</v>
      </c>
      <c r="D42" s="13">
        <v>1970</v>
      </c>
      <c r="E42" s="5">
        <f>5765.5/1000</f>
        <v>5.7655000000000003</v>
      </c>
    </row>
    <row r="43" spans="2:5" x14ac:dyDescent="0.3">
      <c r="B43" s="3"/>
      <c r="C43" s="4" t="s">
        <v>23</v>
      </c>
      <c r="D43" s="13">
        <v>1969</v>
      </c>
      <c r="E43" s="5">
        <f>2722.3/1000</f>
        <v>2.7223000000000002</v>
      </c>
    </row>
    <row r="44" spans="2:5" x14ac:dyDescent="0.3">
      <c r="B44" s="3"/>
      <c r="C44" s="4" t="s">
        <v>24</v>
      </c>
      <c r="D44" s="13">
        <v>1969</v>
      </c>
      <c r="E44" s="5">
        <f>4397.8/1000</f>
        <v>4.3978000000000002</v>
      </c>
    </row>
    <row r="45" spans="2:5" x14ac:dyDescent="0.3">
      <c r="B45" s="3"/>
      <c r="C45" s="4" t="s">
        <v>25</v>
      </c>
      <c r="D45" s="13">
        <v>1970</v>
      </c>
      <c r="E45" s="5">
        <f>4411.6/1000</f>
        <v>4.4116</v>
      </c>
    </row>
    <row r="46" spans="2:5" x14ac:dyDescent="0.3">
      <c r="B46" s="3"/>
      <c r="C46" s="4" t="s">
        <v>29</v>
      </c>
      <c r="D46" s="13">
        <v>1969</v>
      </c>
      <c r="E46" s="5">
        <f>2536.5/1000</f>
        <v>2.5365000000000002</v>
      </c>
    </row>
    <row r="47" spans="2:5" x14ac:dyDescent="0.3">
      <c r="B47" s="3"/>
      <c r="C47" s="4" t="s">
        <v>53</v>
      </c>
      <c r="D47" s="13">
        <v>1960</v>
      </c>
      <c r="E47" s="5">
        <f>956.9/1000</f>
        <v>0.95689999999999997</v>
      </c>
    </row>
    <row r="48" spans="2:5" x14ac:dyDescent="0.3">
      <c r="B48" s="3"/>
      <c r="C48" s="4" t="s">
        <v>54</v>
      </c>
      <c r="D48" s="13">
        <v>1961</v>
      </c>
      <c r="E48" s="5">
        <f>521.1/1000</f>
        <v>0.52110000000000001</v>
      </c>
    </row>
    <row r="49" spans="2:5" x14ac:dyDescent="0.3">
      <c r="B49" s="3"/>
      <c r="C49" s="4" t="s">
        <v>55</v>
      </c>
      <c r="D49" s="13">
        <v>1959</v>
      </c>
      <c r="E49" s="5">
        <f>268.6/1000</f>
        <v>0.26860000000000001</v>
      </c>
    </row>
    <row r="50" spans="2:5" x14ac:dyDescent="0.3">
      <c r="B50" s="3"/>
      <c r="C50" s="4" t="s">
        <v>34</v>
      </c>
      <c r="D50" s="13">
        <v>1970</v>
      </c>
      <c r="E50" s="5">
        <f>2552.6/1000</f>
        <v>2.5526</v>
      </c>
    </row>
    <row r="51" spans="2:5" x14ac:dyDescent="0.3">
      <c r="B51" s="3"/>
      <c r="C51" s="4" t="s">
        <v>56</v>
      </c>
      <c r="D51" s="13">
        <v>1967</v>
      </c>
      <c r="E51" s="5">
        <f>2450.16/1000</f>
        <v>2.4501599999999999</v>
      </c>
    </row>
    <row r="52" spans="2:5" x14ac:dyDescent="0.3">
      <c r="B52" s="3"/>
      <c r="C52" s="4" t="s">
        <v>57</v>
      </c>
      <c r="D52" s="13">
        <v>1966</v>
      </c>
      <c r="E52" s="5">
        <f>2470.8/1000</f>
        <v>2.4708000000000001</v>
      </c>
    </row>
    <row r="53" spans="2:5" x14ac:dyDescent="0.3">
      <c r="B53" s="3"/>
      <c r="C53" s="4" t="s">
        <v>58</v>
      </c>
      <c r="D53" s="13">
        <v>1968</v>
      </c>
      <c r="E53" s="5">
        <f>2559.6/1000</f>
        <v>2.5596000000000001</v>
      </c>
    </row>
    <row r="54" spans="2:5" x14ac:dyDescent="0.3">
      <c r="B54" s="3"/>
      <c r="C54" s="4" t="s">
        <v>37</v>
      </c>
      <c r="D54" s="13">
        <v>1970</v>
      </c>
      <c r="E54" s="5">
        <v>2.72</v>
      </c>
    </row>
    <row r="55" spans="2:5" x14ac:dyDescent="0.3">
      <c r="B55" s="3"/>
      <c r="C55" s="4" t="s">
        <v>38</v>
      </c>
      <c r="D55" s="13">
        <v>1970</v>
      </c>
      <c r="E55" s="5">
        <v>2.75</v>
      </c>
    </row>
    <row r="56" spans="2:5" x14ac:dyDescent="0.3">
      <c r="B56" s="3"/>
      <c r="C56" s="4" t="s">
        <v>59</v>
      </c>
      <c r="D56" s="13">
        <v>1964</v>
      </c>
      <c r="E56" s="5">
        <f>1181.8/1000</f>
        <v>1.1818</v>
      </c>
    </row>
    <row r="57" spans="2:5" x14ac:dyDescent="0.3">
      <c r="B57" s="3"/>
      <c r="C57" s="4" t="s">
        <v>42</v>
      </c>
      <c r="D57" s="13">
        <v>1970</v>
      </c>
      <c r="E57" s="5">
        <v>3.14</v>
      </c>
    </row>
    <row r="58" spans="2:5" x14ac:dyDescent="0.3">
      <c r="B58" s="3"/>
      <c r="C58" s="4" t="s">
        <v>43</v>
      </c>
      <c r="D58" s="13">
        <v>1970</v>
      </c>
      <c r="E58" s="5">
        <f>3398.2/1000</f>
        <v>3.3981999999999997</v>
      </c>
    </row>
    <row r="59" spans="2:5" x14ac:dyDescent="0.3">
      <c r="B59" s="3"/>
      <c r="C59" s="4" t="s">
        <v>60</v>
      </c>
      <c r="D59" s="13">
        <v>1960</v>
      </c>
      <c r="E59" s="5">
        <f>1500.6/1000</f>
        <v>1.5005999999999999</v>
      </c>
    </row>
    <row r="60" spans="2:5" x14ac:dyDescent="0.3">
      <c r="B60" s="3"/>
      <c r="C60" s="4" t="s">
        <v>61</v>
      </c>
      <c r="D60" s="13">
        <v>1960</v>
      </c>
      <c r="E60" s="5">
        <f>814.2/1000</f>
        <v>0.81420000000000003</v>
      </c>
    </row>
    <row r="61" spans="2:5" x14ac:dyDescent="0.3">
      <c r="B61" s="3"/>
      <c r="C61" s="4" t="s">
        <v>47</v>
      </c>
      <c r="D61" s="13">
        <v>1969</v>
      </c>
      <c r="E61" s="5">
        <f>5745.8/1000</f>
        <v>5.7458</v>
      </c>
    </row>
    <row r="62" spans="2:5" x14ac:dyDescent="0.3">
      <c r="B62" s="3"/>
      <c r="C62" s="4" t="s">
        <v>62</v>
      </c>
      <c r="D62" s="13">
        <v>1968</v>
      </c>
      <c r="E62" s="5">
        <f>4375.7/1000</f>
        <v>4.3757000000000001</v>
      </c>
    </row>
    <row r="63" spans="2:5" x14ac:dyDescent="0.3">
      <c r="B63" s="3"/>
      <c r="C63" s="4" t="s">
        <v>63</v>
      </c>
      <c r="D63" s="13">
        <v>1968</v>
      </c>
      <c r="E63" s="5">
        <f>4364.06/1000</f>
        <v>4.3640600000000003</v>
      </c>
    </row>
    <row r="64" spans="2:5" x14ac:dyDescent="0.3">
      <c r="B64" s="3"/>
      <c r="C64" s="4" t="s">
        <v>64</v>
      </c>
      <c r="D64" s="13">
        <v>1968</v>
      </c>
      <c r="E64" s="5">
        <f>4410.8/1000</f>
        <v>4.4108000000000001</v>
      </c>
    </row>
    <row r="65" spans="2:5" x14ac:dyDescent="0.3">
      <c r="B65" s="3"/>
      <c r="C65" s="4" t="s">
        <v>65</v>
      </c>
      <c r="D65" s="13">
        <v>1968</v>
      </c>
      <c r="E65" s="5">
        <f>4401.9/1000</f>
        <v>4.4018999999999995</v>
      </c>
    </row>
    <row r="66" spans="2:5" x14ac:dyDescent="0.3">
      <c r="B66" s="3"/>
      <c r="C66" s="4" t="s">
        <v>68</v>
      </c>
      <c r="D66" s="3">
        <v>1966</v>
      </c>
      <c r="E66" s="5">
        <f>3553.7/1000</f>
        <v>3.5536999999999996</v>
      </c>
    </row>
    <row r="67" spans="2:5" s="9" customFormat="1" x14ac:dyDescent="0.3">
      <c r="B67" s="6" t="s">
        <v>9</v>
      </c>
      <c r="C67" s="7"/>
      <c r="D67" s="6"/>
      <c r="E67" s="8">
        <f>SUM(E30:E66)</f>
        <v>125.59862000000001</v>
      </c>
    </row>
    <row r="68" spans="2:5" s="9" customFormat="1" x14ac:dyDescent="0.3">
      <c r="B68" s="6" t="s">
        <v>66</v>
      </c>
      <c r="C68" s="6"/>
      <c r="D68" s="6"/>
      <c r="E68" s="8">
        <f>E8+E29+E67</f>
        <v>223.35251000000005</v>
      </c>
    </row>
    <row r="69" spans="2:5" x14ac:dyDescent="0.3">
      <c r="B69" s="10"/>
      <c r="C69" s="10"/>
      <c r="D69" s="10"/>
      <c r="E69" s="11"/>
    </row>
    <row r="70" spans="2:5" x14ac:dyDescent="0.3">
      <c r="B70" s="10"/>
      <c r="C70" s="10"/>
      <c r="D70" s="10"/>
      <c r="E70" s="11"/>
    </row>
    <row r="71" spans="2:5" x14ac:dyDescent="0.3">
      <c r="B71" s="10"/>
      <c r="C71" s="10"/>
      <c r="D71" s="10"/>
      <c r="E71" s="11"/>
    </row>
  </sheetData>
  <mergeCells count="1">
    <mergeCell ref="B1:E1"/>
  </mergeCells>
  <pageMargins left="0.70866141732283472" right="0" top="0" bottom="0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2021-04-01T06:07:09Z</dcterms:modified>
</cp:coreProperties>
</file>